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6155" windowHeight="11505" activeTab="0"/>
  </bookViews>
  <sheets>
    <sheet name="EuropaW&amp;B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<sst xmlns="http://schemas.openxmlformats.org/spreadsheetml/2006/main" count="37" uniqueCount="28">
  <si>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Weight</t>
  </si>
  <si>
    <t>Arm</t>
  </si>
  <si>
    <t>Moment</t>
  </si>
  <si>
    <t>Empty Weight</t>
  </si>
  <si>
    <t>Quantity</t>
  </si>
  <si>
    <t>(inches)</t>
  </si>
  <si>
    <t>(in-lb)</t>
  </si>
  <si>
    <t>(lbs)</t>
  </si>
  <si>
    <t>Fuel (usable)</t>
  </si>
  <si>
    <t>Gross Weight</t>
  </si>
  <si>
    <t>C of G</t>
  </si>
  <si>
    <t>Flight duration</t>
  </si>
  <si>
    <t>Gallons/hour</t>
  </si>
  <si>
    <t>T/O Total</t>
  </si>
  <si>
    <t>Landing Total</t>
  </si>
  <si>
    <t>T/O</t>
  </si>
  <si>
    <t>Landing</t>
  </si>
  <si>
    <t>Max</t>
  </si>
  <si>
    <t>Baggage</t>
  </si>
  <si>
    <t>Low Fuel</t>
  </si>
  <si>
    <t>Limit exceeded</t>
  </si>
  <si>
    <t>Warnings</t>
  </si>
  <si>
    <t>Exceeded aft C.G</t>
  </si>
  <si>
    <t>Exceeded forward C.G</t>
  </si>
  <si>
    <t>Pilot</t>
  </si>
  <si>
    <t>Passenger</t>
  </si>
  <si>
    <t>Normal</t>
  </si>
  <si>
    <t>First Flight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</si>
</sst>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5.75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0"/>
      <name val="Arial"/>
      <family val="2"/>
    </font>
    <font>
      <sz val="8.75"/>
      <color indexed="17"/>
      <name val="Arial"/>
      <family val="2"/>
    </font>
    <font>
      <b/>
      <sz val="15.75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Europa Load Limits</a:t>
            </a:r>
          </a:p>
        </c:rich>
      </c:tx>
      <c:layout>
        <c:manualLayout>
          <c:xMode val="factor"/>
          <c:yMode val="factor"/>
          <c:x val="0.05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"/>
          <c:w val="0.937"/>
          <c:h val="0.7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'EuropaW&amp;B'!$F$20</c:f>
              <c:strCache>
                <c:ptCount val="1"/>
                <c:pt idx="0">
                  <c:v>Gross 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'EuropaW&amp;B'!$E$21:$E$24</c:f>
              <c:numCache/>
            </c:numRef>
          </c:xVal>
          <c:yVal>
            <c:numRef>
              <c:f>'EuropaW&amp;B'!$F$21:$F$24</c:f>
              <c:numCache/>
            </c:numRef>
          </c:yVal>
          <c:smooth val="0"/>
        </c:ser>
        <c:ser>
          <c:idx val="1"/>
          <c:order val="1"/>
          <c:tx>
            <c:v>Flying weight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  Take off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     Landing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'EuropaW&amp;B'!$B$21:$B$22</c:f>
              <c:numCache/>
            </c:numRef>
          </c:xVal>
          <c:yVal>
            <c:numRef>
              <c:f>'EuropaW&amp;B'!$C$21:$C$22</c:f>
              <c:numCache/>
            </c:numRef>
          </c:yVal>
          <c:smooth val="0"/>
        </c:ser>
        <c:ser>
          <c:idx val="2"/>
          <c:order val="2"/>
          <c:tx>
            <c:v>First Flight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'EuropaW&amp;B'!$E$28:$E$31</c:f>
              <c:numCache/>
            </c:numRef>
          </c:xVal>
          <c:yVal>
            <c:numRef>
              <c:f>'EuropaW&amp;B'!$F$28:$F$31</c:f>
              <c:numCache/>
            </c:numRef>
          </c:yVal>
          <c:smooth val="0"/>
        </c:ser>
        <c:axId val="14001680"/>
        <c:axId val="58906257"/>
      </c:scatterChart>
      <c:valAx>
        <c:axId val="14001680"/>
        <c:scaling>
          <c:orientation val="minMax"/>
          <c:max val="64"/>
          <c:min val="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inches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crossBetween val="midCat"/>
        <c:dispUnits/>
        <c:majorUnit val="1"/>
      </c:valAx>
      <c:valAx>
        <c:axId val="58906257"/>
        <c:scaling>
          <c:orientation val="minMax"/>
          <c:max val="1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Weight (Lbs)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57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0.7485</cdr:y>
    </cdr:from>
    <cdr:to>
      <cdr:x>0.527</cdr:x>
      <cdr:y>0.79725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876675"/>
          <a:ext cx="676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First Flight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161925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9525" y="2295525"/>
        <a:ext cx="8677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17.421875" style="0" customWidth="1"/>
    <col min="2" max="2" width="8.140625" style="0" customWidth="1"/>
    <col min="3" max="3" width="7.7109375" style="0" customWidth="1"/>
    <col min="4" max="4" width="8.421875" style="0" customWidth="1"/>
    <col min="5" max="5" width="9.00390625" style="0" customWidth="1"/>
    <col min="6" max="6" width="5.7109375" style="0" customWidth="1"/>
    <col min="7" max="7" width="28.140625" style="0" customWidth="1"/>
  </cols>
  <sheetData>
    <row r="1" spans="2:7" ht="12.75">
      <c r="B1" s="10" t="s">
        <v>4</v>
      </c>
      <c r="C1" s="10" t="s">
        <v>0</v>
      </c>
      <c r="D1" s="10" t="s">
        <v>1</v>
      </c>
      <c r="E1" s="10" t="s">
        <v>2</v>
      </c>
      <c r="F1" s="10" t="s">
        <v>17</v>
      </c>
      <c r="G1" s="11" t="s">
        <v>21</v>
      </c>
    </row>
    <row r="2" spans="3:5" ht="12.75">
      <c r="C2" t="s">
        <v>7</v>
      </c>
      <c r="D2" t="s">
        <v>5</v>
      </c>
      <c r="E2" t="s">
        <v>6</v>
      </c>
    </row>
    <row r="3" spans="1:5" ht="12.75">
      <c r="A3" t="s">
        <v>3</v>
      </c>
      <c r="C3" s="4">
        <v>820</v>
      </c>
      <c r="D3" s="4">
        <v>60.31</v>
      </c>
      <c r="E3" s="4">
        <f>C3*D3</f>
        <v>49454.200000000004</v>
      </c>
    </row>
    <row r="4" spans="1:7" ht="12.75">
      <c r="A4" t="s">
        <v>8</v>
      </c>
      <c r="B4" s="6">
        <v>15</v>
      </c>
      <c r="C4" s="4">
        <f>B4*6</f>
        <v>90</v>
      </c>
      <c r="D4" s="4">
        <v>76</v>
      </c>
      <c r="E4" s="4">
        <f>C4*D4</f>
        <v>6840</v>
      </c>
      <c r="F4">
        <v>15</v>
      </c>
      <c r="G4" s="9">
        <f>IF($B$4&gt;$F$4,H21,IF((B4-(B11*B12)&lt;=0),H22,""))</f>
      </c>
    </row>
    <row r="5" spans="1:5" ht="12.75">
      <c r="A5" t="s">
        <v>24</v>
      </c>
      <c r="C5" s="7">
        <v>200</v>
      </c>
      <c r="D5" s="4">
        <v>56</v>
      </c>
      <c r="E5" s="4">
        <f>C5*D5</f>
        <v>11200</v>
      </c>
    </row>
    <row r="6" spans="1:5" ht="12.75">
      <c r="A6" t="s">
        <v>25</v>
      </c>
      <c r="C6" s="7">
        <v>170</v>
      </c>
      <c r="D6" s="4">
        <v>56</v>
      </c>
      <c r="E6" s="4">
        <f>C6*D6</f>
        <v>9520</v>
      </c>
    </row>
    <row r="7" spans="1:7" ht="12.75">
      <c r="A7" t="s">
        <v>18</v>
      </c>
      <c r="C7" s="7">
        <v>50</v>
      </c>
      <c r="D7" s="4">
        <v>88</v>
      </c>
      <c r="E7" s="4">
        <f>C7*D7</f>
        <v>4400</v>
      </c>
      <c r="F7">
        <v>80</v>
      </c>
      <c r="G7" t="s">
        <v>20</v>
      </c>
    </row>
    <row r="8" spans="3:5" ht="13.5" thickBot="1">
      <c r="C8" s="3"/>
      <c r="D8" s="3"/>
      <c r="E8" s="3"/>
    </row>
    <row r="9" spans="1:7" ht="13.5" thickBot="1">
      <c r="A9" s="2" t="s">
        <v>13</v>
      </c>
      <c r="B9" s="2"/>
      <c r="C9" s="5">
        <f>SUM(C3:C7)</f>
        <v>1330</v>
      </c>
      <c r="D9" s="5">
        <f>E9/C9</f>
        <v>61.213684210526324</v>
      </c>
      <c r="E9" s="5">
        <f>SUM(E3:E7)</f>
        <v>81414.20000000001</v>
      </c>
      <c r="F9" s="8">
        <v>1370</v>
      </c>
      <c r="G9" s="9">
        <f>IF($C$9&gt;$F$23,$H21,IF($D$9&lt;$E$21,$H$23,IF($D$9&gt;$E$24,$H$24,"")))</f>
      </c>
    </row>
    <row r="10" spans="3:5" ht="12.75">
      <c r="C10" s="3"/>
      <c r="D10" s="3"/>
      <c r="E10" s="3"/>
    </row>
    <row r="11" spans="1:7" ht="12.75">
      <c r="A11" t="s">
        <v>11</v>
      </c>
      <c r="B11" s="6">
        <v>5</v>
      </c>
      <c r="C11" s="3"/>
      <c r="D11" s="3"/>
      <c r="E11" s="3"/>
      <c r="G11" s="9">
        <f>IF(($B$4-($B$11*$B$12)&lt;=0),$H$22,"")</f>
      </c>
    </row>
    <row r="12" spans="1:7" ht="12.75">
      <c r="A12" t="s">
        <v>12</v>
      </c>
      <c r="B12" s="6">
        <v>2.5</v>
      </c>
      <c r="C12" s="4">
        <f>-(B11*B12*6)</f>
        <v>-75</v>
      </c>
      <c r="D12" s="4">
        <v>47.7</v>
      </c>
      <c r="E12" s="4">
        <f>C12*D12</f>
        <v>-3577.5</v>
      </c>
      <c r="G12" s="9">
        <f>IF(($B$4-($B$11*$B$12)&lt;=0),$H$22,"")</f>
      </c>
    </row>
    <row r="13" spans="3:5" ht="13.5" thickBot="1">
      <c r="C13" s="3"/>
      <c r="D13" s="3"/>
      <c r="E13" s="3"/>
    </row>
    <row r="14" spans="1:7" ht="13.5" thickBot="1">
      <c r="A14" s="2" t="s">
        <v>14</v>
      </c>
      <c r="B14" s="2"/>
      <c r="C14" s="5">
        <f>C9+C12</f>
        <v>1255</v>
      </c>
      <c r="D14" s="5">
        <f>E14/C14</f>
        <v>62.02127490039842</v>
      </c>
      <c r="E14" s="5">
        <f>E9+E12</f>
        <v>77836.70000000001</v>
      </c>
      <c r="F14" s="8">
        <v>1370</v>
      </c>
      <c r="G14" s="9">
        <f>IF($C$14&gt;$F$23,$H21,IF($D$14&lt;$E$21,H23,IF($D$14&gt;$E$24,$H$24,"")))</f>
      </c>
    </row>
    <row r="19" ht="12.75">
      <c r="A19" t="s">
        <v>26</v>
      </c>
    </row>
    <row r="20" spans="2:6" ht="12.75">
      <c r="B20" t="s">
        <v>1</v>
      </c>
      <c r="C20" t="s">
        <v>0</v>
      </c>
      <c r="E20" t="s">
        <v>10</v>
      </c>
      <c r="F20" t="s">
        <v>9</v>
      </c>
    </row>
    <row r="21" spans="1:8" ht="12.75">
      <c r="A21" t="s">
        <v>15</v>
      </c>
      <c r="B21" s="1">
        <f>'EuropaW&amp;B'!D9</f>
        <v>61.213684210526324</v>
      </c>
      <c r="C21" s="1">
        <f>'EuropaW&amp;B'!C9</f>
        <v>1330</v>
      </c>
      <c r="E21">
        <v>58</v>
      </c>
      <c r="F21">
        <v>0</v>
      </c>
      <c r="H21" s="9" t="s">
        <v>20</v>
      </c>
    </row>
    <row r="22" spans="1:8" ht="12.75">
      <c r="A22" t="s">
        <v>16</v>
      </c>
      <c r="B22" s="1">
        <f>'EuropaW&amp;B'!D14</f>
        <v>62.02127490039842</v>
      </c>
      <c r="C22" s="1">
        <f>'EuropaW&amp;B'!C14</f>
        <v>1255</v>
      </c>
      <c r="E22">
        <v>58</v>
      </c>
      <c r="F22">
        <v>1370</v>
      </c>
      <c r="H22" s="9" t="s">
        <v>19</v>
      </c>
    </row>
    <row r="23" spans="5:8" ht="12.75">
      <c r="E23">
        <v>62.5</v>
      </c>
      <c r="F23">
        <v>1370</v>
      </c>
      <c r="H23" s="9" t="s">
        <v>23</v>
      </c>
    </row>
    <row r="24" spans="5:8" ht="12.75">
      <c r="E24">
        <v>62.5</v>
      </c>
      <c r="F24">
        <v>0</v>
      </c>
      <c r="H24" s="9" t="s">
        <v>22</v>
      </c>
    </row>
    <row r="26" ht="12.75">
      <c r="A26" t="s">
        <v>27</v>
      </c>
    </row>
    <row r="27" spans="2:6" ht="12.75">
      <c r="B27" t="s">
        <v>1</v>
      </c>
      <c r="C27" t="s">
        <v>0</v>
      </c>
      <c r="E27" t="s">
        <v>10</v>
      </c>
      <c r="F27" t="s">
        <v>9</v>
      </c>
    </row>
    <row r="28" spans="1:6" ht="12.75">
      <c r="A28" t="s">
        <v>15</v>
      </c>
      <c r="B28" s="1">
        <f>'EuropaW&amp;B'!D9</f>
        <v>61.213684210526324</v>
      </c>
      <c r="C28" s="1">
        <f>'EuropaW&amp;B'!C9</f>
        <v>1330</v>
      </c>
      <c r="E28">
        <v>59</v>
      </c>
      <c r="F28">
        <v>0</v>
      </c>
    </row>
    <row r="29" spans="1:6" ht="12.75">
      <c r="A29" t="s">
        <v>16</v>
      </c>
      <c r="B29" s="1">
        <f>'EuropaW&amp;B'!D14</f>
        <v>62.02127490039842</v>
      </c>
      <c r="C29" s="1">
        <f>'EuropaW&amp;B'!C14</f>
        <v>1255</v>
      </c>
      <c r="E29">
        <v>59</v>
      </c>
      <c r="F29">
        <v>1150</v>
      </c>
    </row>
    <row r="30" spans="5:6" ht="12.75">
      <c r="E30">
        <v>61</v>
      </c>
      <c r="F30">
        <v>1150</v>
      </c>
    </row>
    <row r="31" spans="5:6" ht="12.75">
      <c r="E31">
        <v>61</v>
      </c>
      <c r="F31">
        <v>0</v>
      </c>
    </row>
  </sheetData>
  <sheetProtection/>
  <conditionalFormatting sqref="C7 C9 C14">
    <cfRule type="cellIs" priority="1" dxfId="4" operator="greaterThan" stopIfTrue="1">
      <formula>F7</formula>
    </cfRule>
  </conditionalFormatting>
  <conditionalFormatting sqref="B4">
    <cfRule type="cellIs" priority="2" dxfId="4" operator="greaterThan" stopIfTrue="1">
      <formula>F4</formula>
    </cfRule>
  </conditionalFormatting>
  <conditionalFormatting sqref="G7">
    <cfRule type="expression" priority="3" dxfId="3" stopIfTrue="1">
      <formula>C7&gt;F7</formula>
    </cfRule>
    <cfRule type="expression" priority="4" dxfId="2" stopIfTrue="1">
      <formula>C7&lt;=F7</formula>
    </cfRule>
  </conditionalFormatting>
  <conditionalFormatting sqref="B11">
    <cfRule type="expression" priority="5" dxfId="0" stopIfTrue="1">
      <formula>B4&lt;=B11*B12</formula>
    </cfRule>
  </conditionalFormatting>
  <conditionalFormatting sqref="B12">
    <cfRule type="expression" priority="6" dxfId="0" stopIfTrue="1">
      <formula>B4&lt;=B11*B12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 4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Miller</dc:creator>
  <cp:keywords/>
  <dc:description/>
  <cp:lastModifiedBy>gem</cp:lastModifiedBy>
  <dcterms:created xsi:type="dcterms:W3CDTF">2010-11-16T16:58:13Z</dcterms:created>
  <dcterms:modified xsi:type="dcterms:W3CDTF">2017-07-18T14:00:44Z</dcterms:modified>
  <cp:category/>
  <cp:version/>
  <cp:contentType/>
  <cp:contentStatus/>
</cp:coreProperties>
</file>