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6155" windowHeight="11505" activeTab="0"/>
  </bookViews>
  <sheets>
    <sheet name="CubW&amp;B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<sst xmlns="http://schemas.openxmlformats.org/spreadsheetml/2006/main" count="29" uniqueCount="27">
  <si>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Weight</t>
  </si>
  <si>
    <t>Arm</t>
  </si>
  <si>
    <t>Moment</t>
  </si>
  <si>
    <t>Empty Weight</t>
  </si>
  <si>
    <t>Quantity</t>
  </si>
  <si>
    <t>(inches)</t>
  </si>
  <si>
    <t>(in-lb)</t>
  </si>
  <si>
    <t>(lbs)</t>
  </si>
  <si>
    <t>Gross Weight</t>
  </si>
  <si>
    <t>C of G</t>
  </si>
  <si>
    <t>Flight duration</t>
  </si>
  <si>
    <t>Gallons/hour</t>
  </si>
  <si>
    <t>T/O Total</t>
  </si>
  <si>
    <t>Landing Total</t>
  </si>
  <si>
    <t>T/O</t>
  </si>
  <si>
    <t>Landing</t>
  </si>
  <si>
    <t>Max</t>
  </si>
  <si>
    <t>Baggage</t>
  </si>
  <si>
    <t>Low Fuel</t>
  </si>
  <si>
    <t>Limit exceeded</t>
  </si>
  <si>
    <t>Warnings</t>
  </si>
  <si>
    <t>Exceeded aft C.G</t>
  </si>
  <si>
    <t>Exceeded forward C.G</t>
  </si>
  <si>
    <t>Front Seat</t>
  </si>
  <si>
    <t>Rear Seat</t>
  </si>
  <si>
    <t>Front Fuel</t>
  </si>
  <si>
    <t>Wing Fuel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</si>
</sst>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4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2"/>
    </font>
    <font>
      <sz val="15.75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0"/>
      <name val="Arial"/>
      <family val="2"/>
    </font>
    <font>
      <b/>
      <sz val="15.75"/>
      <color indexed="8"/>
      <name val="Arial"/>
      <family val="2"/>
    </font>
    <font>
      <b/>
      <sz val="1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0" fontId="4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b/>
        <i/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Cub Load Limits</a:t>
            </a:r>
          </a:p>
        </c:rich>
      </c:tx>
      <c:layout>
        <c:manualLayout>
          <c:xMode val="factor"/>
          <c:yMode val="factor"/>
          <c:x val="0.05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"/>
          <c:w val="0.937"/>
          <c:h val="0.7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'CubW&amp;B'!$F$20</c:f>
              <c:strCache>
                <c:ptCount val="1"/>
                <c:pt idx="0">
                  <c:v>Gross Weight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'CubW&amp;B'!$E$21:$E$24</c:f>
              <c:numCache/>
            </c:numRef>
          </c:xVal>
          <c:yVal>
            <c:numRef>
              <c:f>'CubW&amp;B'!$F$21:$F$24</c:f>
              <c:numCache/>
            </c:numRef>
          </c:yVal>
          <c:smooth val="0"/>
        </c:ser>
        <c:ser>
          <c:idx val="1"/>
          <c:order val="1"/>
          <c:tx>
            <c:v>Flying weight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  Take off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     Landing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'CubW&amp;B'!$B$21:$B$22</c:f>
              <c:numCache/>
            </c:numRef>
          </c:xVal>
          <c:yVal>
            <c:numRef>
              <c:f>'CubW&amp;B'!$C$21:$C$22</c:f>
              <c:numCache/>
            </c:numRef>
          </c:yVal>
          <c:smooth val="0"/>
        </c:ser>
        <c:axId val="65707500"/>
        <c:axId val="54496589"/>
      </c:scatterChart>
      <c:valAx>
        <c:axId val="65707500"/>
        <c:scaling>
          <c:orientation val="minMax"/>
          <c:max val="22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inches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6589"/>
        <c:crosses val="autoZero"/>
        <c:crossBetween val="midCat"/>
        <c:dispUnits/>
        <c:majorUnit val="3"/>
        <c:minorUnit val="1"/>
      </c:valAx>
      <c:valAx>
        <c:axId val="54496589"/>
        <c:scaling>
          <c:orientation val="minMax"/>
          <c:max val="14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Gross Weight (Lbs)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500"/>
        <c:crossesAt val="9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12</xdr:col>
      <xdr:colOff>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9525" y="2305050"/>
        <a:ext cx="86772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7.421875" style="0" customWidth="1"/>
    <col min="2" max="2" width="8.140625" style="0" customWidth="1"/>
    <col min="3" max="3" width="7.7109375" style="0" customWidth="1"/>
    <col min="4" max="4" width="8.421875" style="0" customWidth="1"/>
    <col min="5" max="5" width="9.00390625" style="0" customWidth="1"/>
    <col min="6" max="6" width="5.7109375" style="0" customWidth="1"/>
    <col min="7" max="7" width="28.140625" style="0" customWidth="1"/>
  </cols>
  <sheetData>
    <row r="1" spans="2:7" ht="12.75">
      <c r="B1" s="10" t="s">
        <v>4</v>
      </c>
      <c r="C1" s="10" t="s">
        <v>0</v>
      </c>
      <c r="D1" s="10" t="s">
        <v>1</v>
      </c>
      <c r="E1" s="10" t="s">
        <v>2</v>
      </c>
      <c r="F1" s="10" t="s">
        <v>16</v>
      </c>
      <c r="G1" s="11" t="s">
        <v>20</v>
      </c>
    </row>
    <row r="2" spans="3:5" ht="12.75">
      <c r="C2" t="s">
        <v>7</v>
      </c>
      <c r="D2" t="s">
        <v>5</v>
      </c>
      <c r="E2" t="s">
        <v>6</v>
      </c>
    </row>
    <row r="3" spans="1:5" ht="12.75">
      <c r="A3" t="s">
        <v>3</v>
      </c>
      <c r="C3" s="4">
        <v>802</v>
      </c>
      <c r="D3" s="4">
        <v>17.34</v>
      </c>
      <c r="E3" s="4">
        <f aca="true" t="shared" si="0" ref="E3:E8">C3*D3</f>
        <v>13906.68</v>
      </c>
    </row>
    <row r="4" spans="1:7" ht="12.75">
      <c r="A4" t="s">
        <v>25</v>
      </c>
      <c r="B4" s="6">
        <v>10</v>
      </c>
      <c r="C4" s="4">
        <f>B4*6</f>
        <v>60</v>
      </c>
      <c r="D4" s="4">
        <v>-18</v>
      </c>
      <c r="E4" s="4">
        <f t="shared" si="0"/>
        <v>-1080</v>
      </c>
      <c r="F4">
        <v>10</v>
      </c>
      <c r="G4" s="9">
        <f>IF($B$4&gt;$F$4,H21,IF(((B4+B5)-(B11*B12)&lt;=0),H22,""))</f>
      </c>
    </row>
    <row r="5" spans="1:7" ht="12.75">
      <c r="A5" t="s">
        <v>26</v>
      </c>
      <c r="B5" s="6">
        <v>2</v>
      </c>
      <c r="C5" s="4">
        <f>B5*6</f>
        <v>12</v>
      </c>
      <c r="D5" s="4">
        <v>18</v>
      </c>
      <c r="E5" s="4">
        <f t="shared" si="0"/>
        <v>216</v>
      </c>
      <c r="F5">
        <v>8</v>
      </c>
      <c r="G5" s="9">
        <f>IF($B$5&gt;$F$5,H21,IF(((B4+B5)-(B11*B12)&lt;=0),H22,""))</f>
      </c>
    </row>
    <row r="6" spans="1:5" ht="12.75">
      <c r="A6" t="s">
        <v>23</v>
      </c>
      <c r="C6" s="7">
        <v>200</v>
      </c>
      <c r="D6" s="4">
        <v>6</v>
      </c>
      <c r="E6" s="4">
        <f t="shared" si="0"/>
        <v>1200</v>
      </c>
    </row>
    <row r="7" spans="1:5" ht="12.75">
      <c r="A7" t="s">
        <v>24</v>
      </c>
      <c r="C7" s="7">
        <v>140</v>
      </c>
      <c r="D7" s="4">
        <v>36</v>
      </c>
      <c r="E7" s="4">
        <f t="shared" si="0"/>
        <v>5040</v>
      </c>
    </row>
    <row r="8" spans="1:6" ht="13.5" thickBot="1">
      <c r="A8" t="s">
        <v>17</v>
      </c>
      <c r="C8" s="7">
        <v>2.5</v>
      </c>
      <c r="D8" s="4">
        <v>48</v>
      </c>
      <c r="E8" s="4">
        <f t="shared" si="0"/>
        <v>120</v>
      </c>
      <c r="F8">
        <v>30</v>
      </c>
    </row>
    <row r="9" spans="1:7" ht="13.5" thickBot="1">
      <c r="A9" s="2" t="s">
        <v>12</v>
      </c>
      <c r="B9" s="2"/>
      <c r="C9" s="5">
        <f>SUM(C3:C8)</f>
        <v>1216.5</v>
      </c>
      <c r="D9" s="5">
        <f>E9/C9</f>
        <v>15.949593094944513</v>
      </c>
      <c r="E9" s="5">
        <f>SUM(E3:E8)</f>
        <v>19402.68</v>
      </c>
      <c r="F9" s="8">
        <v>1216.6</v>
      </c>
      <c r="G9" s="9">
        <f>IF($C$9&gt;$F$23,$H21,IF($D$9&lt;$E$21,$H$23,IF($D$9&gt;$E$24,$H$24,"")))</f>
      </c>
    </row>
    <row r="10" spans="3:5" ht="12.75">
      <c r="C10" s="3"/>
      <c r="D10" s="3"/>
      <c r="E10" s="3"/>
    </row>
    <row r="11" spans="1:7" ht="12.75">
      <c r="A11" t="s">
        <v>10</v>
      </c>
      <c r="B11" s="6">
        <v>3</v>
      </c>
      <c r="C11" s="3"/>
      <c r="D11" s="3"/>
      <c r="E11" s="3"/>
      <c r="G11" s="9">
        <f>IF((($B$4+$B$5)-($B$11*$B$12)&lt;=0),$H$22,"")</f>
      </c>
    </row>
    <row r="12" spans="1:7" ht="12.75">
      <c r="A12" t="s">
        <v>11</v>
      </c>
      <c r="B12" s="6">
        <v>2.5</v>
      </c>
      <c r="C12" s="4">
        <f>-(B11*B12*6)</f>
        <v>-45</v>
      </c>
      <c r="D12" s="4">
        <v>47.7</v>
      </c>
      <c r="E12" s="4">
        <f>C12*D12</f>
        <v>-2146.5</v>
      </c>
      <c r="G12" s="9">
        <f>IF((($B$4+$B$5)-($B$11*$B$12)&lt;=0),$H$22,"")</f>
      </c>
    </row>
    <row r="13" spans="3:5" ht="13.5" thickBot="1">
      <c r="C13" s="3"/>
      <c r="D13" s="3"/>
      <c r="E13" s="3"/>
    </row>
    <row r="14" spans="1:7" ht="13.5" thickBot="1">
      <c r="A14" s="2" t="s">
        <v>13</v>
      </c>
      <c r="B14" s="2"/>
      <c r="C14" s="5">
        <f>C9+C12</f>
        <v>1171.5</v>
      </c>
      <c r="D14" s="5">
        <f>E14/C14</f>
        <v>14.72998719590269</v>
      </c>
      <c r="E14" s="5">
        <f>E9+E12</f>
        <v>17256.18</v>
      </c>
      <c r="F14" s="8">
        <v>1200</v>
      </c>
      <c r="G14" s="9">
        <f>IF($C$14&gt;$F$23,$H21,IF($D$14&lt;$E$21,H23,IF($D$14&gt;$E$24,$H$24,"")))</f>
      </c>
    </row>
    <row r="20" spans="2:6" ht="12.75">
      <c r="B20" t="s">
        <v>1</v>
      </c>
      <c r="C20" t="s">
        <v>0</v>
      </c>
      <c r="E20" t="s">
        <v>9</v>
      </c>
      <c r="F20" t="s">
        <v>8</v>
      </c>
    </row>
    <row r="21" spans="1:8" ht="12.75">
      <c r="A21" t="s">
        <v>14</v>
      </c>
      <c r="B21" s="1">
        <f>'CubW&amp;B'!D9</f>
        <v>15.949593094944513</v>
      </c>
      <c r="C21" s="1">
        <f>'CubW&amp;B'!C9</f>
        <v>1216.5</v>
      </c>
      <c r="E21">
        <v>10.6</v>
      </c>
      <c r="F21">
        <v>0</v>
      </c>
      <c r="H21" s="9" t="s">
        <v>19</v>
      </c>
    </row>
    <row r="22" spans="1:8" ht="12.75">
      <c r="A22" t="s">
        <v>15</v>
      </c>
      <c r="B22" s="1">
        <f>'CubW&amp;B'!D14</f>
        <v>14.72998719590269</v>
      </c>
      <c r="C22" s="1">
        <f>'CubW&amp;B'!C14</f>
        <v>1171.5</v>
      </c>
      <c r="E22">
        <v>10.6</v>
      </c>
      <c r="F22">
        <v>1216.6</v>
      </c>
      <c r="H22" s="9" t="s">
        <v>18</v>
      </c>
    </row>
    <row r="23" spans="5:8" ht="12.75">
      <c r="E23">
        <v>20.7</v>
      </c>
      <c r="F23">
        <v>1216.6</v>
      </c>
      <c r="H23" s="9" t="s">
        <v>22</v>
      </c>
    </row>
    <row r="24" spans="5:8" ht="12.75">
      <c r="E24">
        <v>20.7</v>
      </c>
      <c r="F24">
        <v>0</v>
      </c>
      <c r="H24" s="9" t="s">
        <v>21</v>
      </c>
    </row>
  </sheetData>
  <sheetProtection selectLockedCells="1"/>
  <conditionalFormatting sqref="C8:C9 C14">
    <cfRule type="cellIs" priority="1" dxfId="4" operator="greaterThan" stopIfTrue="1">
      <formula>F8</formula>
    </cfRule>
  </conditionalFormatting>
  <conditionalFormatting sqref="B4:B5">
    <cfRule type="cellIs" priority="2" dxfId="4" operator="greaterThan" stopIfTrue="1">
      <formula>F4</formula>
    </cfRule>
  </conditionalFormatting>
  <conditionalFormatting sqref="G7">
    <cfRule type="expression" priority="3" dxfId="3" stopIfTrue="1">
      <formula>C8&gt;F8</formula>
    </cfRule>
    <cfRule type="expression" priority="4" dxfId="2" stopIfTrue="1">
      <formula>C8&lt;=F8</formula>
    </cfRule>
  </conditionalFormatting>
  <conditionalFormatting sqref="B11">
    <cfRule type="expression" priority="5" dxfId="0" stopIfTrue="1">
      <formula>(B4+B5)&lt;=B11*B12</formula>
    </cfRule>
  </conditionalFormatting>
  <conditionalFormatting sqref="B12">
    <cfRule type="expression" priority="6" dxfId="0" stopIfTrue="1">
      <formula>(B4+B5)&lt;=B11*B12</formula>
    </cfRule>
  </conditionalFormatting>
  <printOptions/>
  <pageMargins left="0.75" right="0.75" top="1" bottom="1" header="0.5" footer="0.5"/>
  <pageSetup orientation="portrait" paperSize="9"/>
  <ignoredErrors>
    <ignoredError sqref="D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 4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Miller</dc:creator>
  <cp:keywords/>
  <dc:description/>
  <cp:lastModifiedBy>gem</cp:lastModifiedBy>
  <dcterms:created xsi:type="dcterms:W3CDTF">2010-11-16T16:58:13Z</dcterms:created>
  <dcterms:modified xsi:type="dcterms:W3CDTF">2017-07-18T14:01:12Z</dcterms:modified>
  <cp:category/>
  <cp:version/>
  <cp:contentType/>
  <cp:contentStatus/>
</cp:coreProperties>
</file>